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oran\Documents\"/>
    </mc:Choice>
  </mc:AlternateContent>
  <xr:revisionPtr revIDLastSave="0" documentId="8_{3CDE2615-9506-4ABF-8546-926E275DB33C}" xr6:coauthVersionLast="47" xr6:coauthVersionMax="47" xr10:uidLastSave="{00000000-0000-0000-0000-000000000000}"/>
  <workbookProtection workbookAlgorithmName="SHA-512" workbookHashValue="H4Awd8FUTBoRtdC/5w7kHsNjaFVkpXLlgAP13tDlVVkQcn+MrkI3/MRbNl2/4Q1aHRsAikDNxI7zpthqt0otsw==" workbookSaltValue="JHP+Dath5koiWycA1VA2GQ==" workbookSpinCount="100000" lockStructure="1"/>
  <bookViews>
    <workbookView xWindow="-28920" yWindow="-4680" windowWidth="29040" windowHeight="15840" xr2:uid="{00000000-000D-0000-FFFF-FFFF00000000}"/>
  </bookViews>
  <sheets>
    <sheet name="Acc, Crit, Hosp Calc." sheetId="6" r:id="rId1"/>
    <sheet name="Lookups" sheetId="7" state="hidden" r:id="rId2"/>
  </sheets>
  <definedNames>
    <definedName name="_xlnm.Print_Area" localSheetId="0">'Acc, Crit, Hosp Calc.'!$B$2:$G$87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6" l="1"/>
  <c r="F76" i="6" s="1"/>
  <c r="H56" i="6"/>
  <c r="F78" i="6" s="1"/>
  <c r="H63" i="6" l="1"/>
  <c r="F80" i="6" s="1"/>
  <c r="H35" i="6"/>
  <c r="F70" i="6" s="1"/>
  <c r="H44" i="6"/>
  <c r="F74" i="6" s="1"/>
  <c r="F7" i="7"/>
  <c r="F6" i="7"/>
  <c r="F5" i="7"/>
  <c r="F4" i="7"/>
  <c r="F35" i="7"/>
  <c r="F34" i="7"/>
  <c r="F33" i="7"/>
  <c r="F32" i="7"/>
  <c r="G4" i="7" l="1" a="1"/>
  <c r="G4" i="7" s="1"/>
  <c r="G32" i="7" a="1"/>
  <c r="G32" i="7" s="1"/>
  <c r="F82" i="6"/>
  <c r="H66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<sst xmlns="http://schemas.openxmlformats.org/spreadsheetml/2006/main" count="112" uniqueCount="79">
  <si>
    <t>Instructions</t>
  </si>
  <si>
    <t>1.</t>
  </si>
  <si>
    <t>Yes</t>
  </si>
  <si>
    <t>2.</t>
  </si>
  <si>
    <t>5a.</t>
  </si>
  <si>
    <t>5b.</t>
  </si>
  <si>
    <t>6.</t>
  </si>
  <si>
    <t>Accident</t>
  </si>
  <si>
    <t>Critical Illness</t>
  </si>
  <si>
    <t>Hospital Indemnity</t>
  </si>
  <si>
    <t>Coverage Tier</t>
  </si>
  <si>
    <t>Plan Election</t>
  </si>
  <si>
    <t>Coverage Amount</t>
  </si>
  <si>
    <t>Tobacco Status</t>
  </si>
  <si>
    <t>Spouse Covered?</t>
  </si>
  <si>
    <t>Spouse Tobacco Status</t>
  </si>
  <si>
    <t>Child(ren) Covered?</t>
  </si>
  <si>
    <t>Accident Plan</t>
  </si>
  <si>
    <t>Employee Only</t>
  </si>
  <si>
    <t>Employee and Spouse</t>
  </si>
  <si>
    <t>Employee and Children</t>
  </si>
  <si>
    <t>Employee and Family</t>
  </si>
  <si>
    <t>Coverage Amounts</t>
  </si>
  <si>
    <t>Employee Age</t>
  </si>
  <si>
    <t>Under age 30</t>
  </si>
  <si>
    <t>30-39</t>
  </si>
  <si>
    <t>40-49</t>
  </si>
  <si>
    <t>50-59</t>
  </si>
  <si>
    <t>60-69</t>
  </si>
  <si>
    <t>Age Band</t>
  </si>
  <si>
    <t>70 and over</t>
  </si>
  <si>
    <t>Spouse Benefit</t>
  </si>
  <si>
    <t>Employee Benefit</t>
  </si>
  <si>
    <t>All age bands</t>
  </si>
  <si>
    <t>Monthly rate</t>
  </si>
  <si>
    <t>Child Benefit</t>
  </si>
  <si>
    <t>Tobacco</t>
  </si>
  <si>
    <t>Non-Tobacco</t>
  </si>
  <si>
    <t>Hospital Indemnity Plan</t>
  </si>
  <si>
    <t>Critical Illness Plan</t>
  </si>
  <si>
    <t>Employee Rate</t>
  </si>
  <si>
    <t>Spouse Rate</t>
  </si>
  <si>
    <t>Children Rate</t>
  </si>
  <si>
    <t>Spouse Coverage Amount</t>
  </si>
  <si>
    <t>Child(ren) Coverage Amount</t>
  </si>
  <si>
    <t>3.</t>
  </si>
  <si>
    <t>4.</t>
  </si>
  <si>
    <t>5.</t>
  </si>
  <si>
    <t>Coverage Amounts Used</t>
  </si>
  <si>
    <t>Coverage Amounts Spouse</t>
  </si>
  <si>
    <t>6a.</t>
  </si>
  <si>
    <t>Enrolled</t>
  </si>
  <si>
    <t>Enrolled/Waived</t>
  </si>
  <si>
    <t>Total Monthly Costs</t>
  </si>
  <si>
    <t>Critical Illness:</t>
  </si>
  <si>
    <t>Accident:</t>
  </si>
  <si>
    <t>Hospital Indemnity:</t>
  </si>
  <si>
    <t>Employee:</t>
  </si>
  <si>
    <t>Spouse:</t>
  </si>
  <si>
    <t>Child(ren):</t>
  </si>
  <si>
    <t>Total Monthly:</t>
  </si>
  <si>
    <t>●Select Employee coverage amount, age and Tobacco Status</t>
  </si>
  <si>
    <t>●Select whether your Spouse will be covered</t>
  </si>
  <si>
    <t>●Select whether your Child(ren) will be covered</t>
  </si>
  <si>
    <t>●Select Child(ren) coverage amount (if applicable)</t>
  </si>
  <si>
    <t>●Select Coverage Tier</t>
  </si>
  <si>
    <t>●Select Plan Election</t>
  </si>
  <si>
    <t>Voluntary Benefits Monthly Employee Cost Calculator</t>
  </si>
  <si>
    <t>Disclaimer:</t>
  </si>
  <si>
    <t>Based on the inputs above, the calculator will estimate the monthly cost of Accident, Critical Illness, and Hospital Indemnity for you and your family.</t>
  </si>
  <si>
    <t>For Voluntary Benefits effective June 1, 2023</t>
  </si>
  <si>
    <t>●Select Spouse coverage amount and Tobacco Status (if applicable)</t>
  </si>
  <si>
    <t>Low Plan</t>
  </si>
  <si>
    <t>High Plan</t>
  </si>
  <si>
    <t>1. For each line of coverage, please select whether you have enrolled in coverage or waived coverage.</t>
  </si>
  <si>
    <t>2. Accident coverage:</t>
  </si>
  <si>
    <t>3. Critical Illness coverage:</t>
  </si>
  <si>
    <t>4. Hospital Indemnity coverage:</t>
  </si>
  <si>
    <t xml:space="preserve"> »  Please note the above is for illustrative purposes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</si>
</sst>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2"/>
      <name val="Helvetic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rgb="FF2E6EBC"/>
      <name val="Calibri"/>
      <family val="2"/>
      <scheme val="minor"/>
    </font>
    <font>
      <b/>
      <sz val="7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u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rgb="FF173048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73048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2" fillId="0" borderId="0"/>
    <xf numFmtId="9" fontId="3" fillId="0" borderId="0" applyNumberFormat="0" applyFill="0" applyBorder="0" applyAlignment="0" applyProtection="0"/>
    <xf numFmtId="0" fontId="2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15" applyNumberFormat="0" applyAlignment="0" applyProtection="0"/>
    <xf numFmtId="0" fontId="11" fillId="25" borderId="16" applyNumberFormat="0" applyAlignment="0" applyProtection="0"/>
    <xf numFmtId="4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15" applyNumberFormat="0" applyAlignment="0" applyProtection="0"/>
    <xf numFmtId="0" fontId="18" fillId="0" borderId="20" applyNumberFormat="0" applyFill="0" applyAlignment="0" applyProtection="0"/>
    <xf numFmtId="0" fontId="19" fillId="26" borderId="0" applyNumberFormat="0" applyBorder="0" applyAlignment="0" applyProtection="0"/>
    <xf numFmtId="0" fontId="7" fillId="27" borderId="21" applyNumberFormat="0" applyFont="0" applyAlignment="0" applyProtection="0"/>
    <xf numFmtId="0" fontId="20" fillId="24" borderId="22" applyNumberFormat="0" applyAlignment="0" applyProtection="0"/>
    <xf numFmtId="0" fontId="6" fillId="0" borderId="0" applyNumberFormat="0" applyFill="0" applyBorder="0" applyProtection="0">
      <alignment horizontal="right"/>
    </xf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0" borderId="0" applyNumberForma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0" fontId="5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5" fontId="0" fillId="0" borderId="0" xfId="0" applyNumberFormat="1"/>
    <xf numFmtId="0" fontId="25" fillId="0" borderId="0" xfId="0" applyFont="1" applyAlignment="1">
      <alignment horizontal="centerContinuous"/>
    </xf>
    <xf numFmtId="44" fontId="0" fillId="4" borderId="24" xfId="0" applyNumberFormat="1" applyFill="1" applyBorder="1" applyAlignment="1">
      <alignment horizontal="center"/>
    </xf>
    <xf numFmtId="0" fontId="4" fillId="28" borderId="9" xfId="0" applyFont="1" applyFill="1" applyBorder="1" applyAlignment="1">
      <alignment horizontal="centerContinuous"/>
    </xf>
    <xf numFmtId="0" fontId="0" fillId="28" borderId="10" xfId="0" applyFill="1" applyBorder="1" applyAlignment="1">
      <alignment horizontal="centerContinuous"/>
    </xf>
    <xf numFmtId="0" fontId="0" fillId="28" borderId="11" xfId="0" applyFill="1" applyBorder="1" applyAlignment="1">
      <alignment horizontal="centerContinuous"/>
    </xf>
    <xf numFmtId="0" fontId="0" fillId="28" borderId="12" xfId="0" applyFill="1" applyBorder="1"/>
    <xf numFmtId="0" fontId="0" fillId="28" borderId="0" xfId="0" applyFill="1"/>
    <xf numFmtId="0" fontId="0" fillId="28" borderId="4" xfId="0" applyFill="1" applyBorder="1"/>
    <xf numFmtId="0" fontId="1" fillId="28" borderId="12" xfId="0" applyFont="1" applyFill="1" applyBorder="1"/>
    <xf numFmtId="0" fontId="0" fillId="28" borderId="12" xfId="0" applyFill="1" applyBorder="1" applyAlignment="1">
      <alignment horizontal="left" indent="1"/>
    </xf>
    <xf numFmtId="0" fontId="0" fillId="28" borderId="4" xfId="0" applyFill="1" applyBorder="1" applyAlignment="1">
      <alignment horizontal="left" indent="1"/>
    </xf>
    <xf numFmtId="0" fontId="1" fillId="28" borderId="13" xfId="0" applyFont="1" applyFill="1" applyBorder="1"/>
    <xf numFmtId="0" fontId="0" fillId="28" borderId="14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5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0" xfId="0" applyFill="1" applyBorder="1"/>
    <xf numFmtId="0" fontId="0" fillId="2" borderId="9" xfId="0" applyFill="1" applyBorder="1"/>
    <xf numFmtId="0" fontId="0" fillId="2" borderId="12" xfId="0" applyFill="1" applyBorder="1"/>
    <xf numFmtId="0" fontId="0" fillId="2" borderId="0" xfId="0" applyFill="1"/>
    <xf numFmtId="0" fontId="4" fillId="2" borderId="0" xfId="0" applyFont="1" applyFill="1"/>
    <xf numFmtId="0" fontId="0" fillId="2" borderId="0" xfId="0" quotePrefix="1" applyFill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0" fontId="0" fillId="2" borderId="6" xfId="0" applyFill="1" applyBorder="1"/>
    <xf numFmtId="44" fontId="1" fillId="3" borderId="25" xfId="0" applyNumberFormat="1" applyFont="1" applyFill="1" applyBorder="1" applyAlignment="1">
      <alignment horizontal="center"/>
    </xf>
    <xf numFmtId="0" fontId="26" fillId="2" borderId="0" xfId="0" applyFont="1" applyFill="1" applyAlignment="1">
      <alignment vertical="center"/>
    </xf>
    <xf numFmtId="0" fontId="0" fillId="2" borderId="0" xfId="0" applyFill="1" applyAlignment="1">
      <alignment horizontal="centerContinuous"/>
    </xf>
    <xf numFmtId="0" fontId="1" fillId="2" borderId="0" xfId="0" applyFont="1" applyFill="1"/>
    <xf numFmtId="0" fontId="0" fillId="2" borderId="26" xfId="0" applyFill="1" applyBorder="1"/>
    <xf numFmtId="0" fontId="27" fillId="2" borderId="7" xfId="0" applyFont="1" applyFill="1" applyBorder="1" applyAlignment="1">
      <alignment horizontal="centerContinuous" vertical="center"/>
    </xf>
    <xf numFmtId="0" fontId="26" fillId="2" borderId="7" xfId="0" applyFont="1" applyFill="1" applyBorder="1" applyAlignment="1">
      <alignment horizontal="centerContinuous" vertical="center"/>
    </xf>
    <xf numFmtId="0" fontId="26" fillId="2" borderId="27" xfId="0" applyFont="1" applyFill="1" applyBorder="1" applyAlignment="1">
      <alignment vertical="center"/>
    </xf>
    <xf numFmtId="165" fontId="28" fillId="5" borderId="8" xfId="0" applyNumberFormat="1" applyFont="1" applyFill="1" applyBorder="1" applyAlignment="1" applyProtection="1">
      <alignment horizontal="center"/>
      <protection locked="0"/>
    </xf>
    <xf numFmtId="0" fontId="28" fillId="5" borderId="8" xfId="0" applyFont="1" applyFill="1" applyBorder="1" applyAlignment="1" applyProtection="1">
      <alignment horizontal="center"/>
      <protection locked="0"/>
    </xf>
    <xf numFmtId="0" fontId="30" fillId="29" borderId="1" xfId="0" applyFont="1" applyFill="1" applyBorder="1" applyAlignment="1">
      <alignment horizontal="centerContinuous"/>
    </xf>
    <xf numFmtId="0" fontId="29" fillId="29" borderId="2" xfId="0" applyFont="1" applyFill="1" applyBorder="1" applyAlignment="1">
      <alignment horizontal="centerContinuous"/>
    </xf>
    <xf numFmtId="0" fontId="29" fillId="29" borderId="3" xfId="0" applyFont="1" applyFill="1" applyBorder="1" applyAlignment="1">
      <alignment horizontal="centerContinuous"/>
    </xf>
    <xf numFmtId="0" fontId="24" fillId="2" borderId="0" xfId="0" applyFont="1" applyFill="1"/>
    <xf numFmtId="0" fontId="31" fillId="28" borderId="9" xfId="0" applyFont="1" applyFill="1" applyBorder="1"/>
    <xf numFmtId="0" fontId="32" fillId="28" borderId="10" xfId="0" applyFont="1" applyFill="1" applyBorder="1"/>
    <xf numFmtId="0" fontId="32" fillId="28" borderId="11" xfId="0" applyFont="1" applyFill="1" applyBorder="1"/>
    <xf numFmtId="0" fontId="32" fillId="28" borderId="13" xfId="0" applyFont="1" applyFill="1" applyBorder="1"/>
    <xf numFmtId="0" fontId="32" fillId="28" borderId="14" xfId="0" applyFont="1" applyFill="1" applyBorder="1"/>
    <xf numFmtId="0" fontId="32" fillId="28" borderId="5" xfId="0" applyFont="1" applyFill="1" applyBorder="1"/>
    <xf numFmtId="0" fontId="33" fillId="2" borderId="0" xfId="0" applyFont="1" applyFill="1" applyAlignment="1">
      <alignment horizontal="centerContinuous" vertical="center"/>
    </xf>
    <xf numFmtId="0" fontId="0" fillId="28" borderId="12" xfId="0" applyFill="1" applyBorder="1" applyAlignment="1">
      <alignment horizontal="left" indent="2"/>
    </xf>
    <xf numFmtId="0" fontId="0" fillId="28" borderId="9" xfId="0" applyFill="1" applyBorder="1" applyAlignment="1">
      <alignment wrapText="1"/>
    </xf>
    <xf numFmtId="0" fontId="0" fillId="28" borderId="10" xfId="0" applyFill="1" applyBorder="1" applyAlignment="1">
      <alignment wrapText="1"/>
    </xf>
    <xf numFmtId="0" fontId="0" fillId="28" borderId="11" xfId="0" applyFill="1" applyBorder="1" applyAlignment="1">
      <alignment wrapText="1"/>
    </xf>
    <xf numFmtId="0" fontId="0" fillId="28" borderId="12" xfId="0" applyFill="1" applyBorder="1" applyAlignment="1">
      <alignment wrapText="1"/>
    </xf>
    <xf numFmtId="0" fontId="0" fillId="28" borderId="0" xfId="0" applyFill="1" applyAlignment="1">
      <alignment wrapText="1"/>
    </xf>
    <xf numFmtId="0" fontId="0" fillId="28" borderId="4" xfId="0" applyFill="1" applyBorder="1" applyAlignment="1">
      <alignment wrapText="1"/>
    </xf>
    <xf numFmtId="0" fontId="0" fillId="28" borderId="12" xfId="0" applyFill="1" applyBorder="1" applyAlignment="1">
      <alignment horizontal="left" wrapText="1"/>
    </xf>
    <xf numFmtId="0" fontId="0" fillId="28" borderId="0" xfId="0" applyFill="1" applyAlignment="1">
      <alignment horizontal="left" wrapText="1"/>
    </xf>
    <xf numFmtId="0" fontId="0" fillId="28" borderId="4" xfId="0" applyFill="1" applyBorder="1" applyAlignment="1">
      <alignment horizontal="left" wrapText="1"/>
    </xf>
    <xf numFmtId="0" fontId="0" fillId="28" borderId="13" xfId="0" applyFill="1" applyBorder="1" applyAlignment="1">
      <alignment horizontal="left" wrapText="1"/>
    </xf>
    <xf numFmtId="0" fontId="0" fillId="28" borderId="14" xfId="0" applyFill="1" applyBorder="1" applyAlignment="1">
      <alignment horizontal="left" wrapText="1"/>
    </xf>
    <xf numFmtId="0" fontId="0" fillId="28" borderId="5" xfId="0" applyFill="1" applyBorder="1" applyAlignment="1">
      <alignment horizontal="left" wrapText="1"/>
    </xf>
  </cellXfs>
  <cellStyles count="52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urrency 2" xfId="31" xr:uid="{00000000-0005-0000-0000-00001C000000}"/>
    <cellStyle name="Currency 3" xfId="48" xr:uid="{00000000-0005-0000-0000-00001D000000}"/>
    <cellStyle name="Explanatory Text 2" xfId="32" xr:uid="{00000000-0005-0000-0000-00001E000000}"/>
    <cellStyle name="Good 2" xfId="33" xr:uid="{00000000-0005-0000-0000-00001F000000}"/>
    <cellStyle name="Heading 1 2" xfId="34" xr:uid="{00000000-0005-0000-0000-000020000000}"/>
    <cellStyle name="Heading 2 2" xfId="35" xr:uid="{00000000-0005-0000-0000-000021000000}"/>
    <cellStyle name="Heading 3 2" xfId="36" xr:uid="{00000000-0005-0000-0000-000022000000}"/>
    <cellStyle name="Heading 4 2" xfId="37" xr:uid="{00000000-0005-0000-0000-000023000000}"/>
    <cellStyle name="Input 2" xfId="38" xr:uid="{00000000-0005-0000-0000-000024000000}"/>
    <cellStyle name="Linked Cell 2" xfId="39" xr:uid="{00000000-0005-0000-0000-000025000000}"/>
    <cellStyle name="Neutral 2" xfId="40" xr:uid="{00000000-0005-0000-0000-000026000000}"/>
    <cellStyle name="Normal" xfId="0" builtinId="0"/>
    <cellStyle name="Normal 2" xfId="1" xr:uid="{00000000-0005-0000-0000-000028000000}"/>
    <cellStyle name="Normal 3" xfId="49" xr:uid="{00000000-0005-0000-0000-000029000000}"/>
    <cellStyle name="Normal 3 2" xfId="51" xr:uid="{00000000-0005-0000-0000-00002A000000}"/>
    <cellStyle name="Normal 58" xfId="3" xr:uid="{00000000-0005-0000-0000-00002B000000}"/>
    <cellStyle name="Note 2" xfId="41" xr:uid="{00000000-0005-0000-0000-00002C000000}"/>
    <cellStyle name="Output 2" xfId="42" xr:uid="{00000000-0005-0000-0000-00002D000000}"/>
    <cellStyle name="Percent 2" xfId="2" xr:uid="{00000000-0005-0000-0000-00002E000000}"/>
    <cellStyle name="Percent 2 2" xfId="50" xr:uid="{00000000-0005-0000-0000-00002F000000}"/>
    <cellStyle name="Percent 3" xfId="47" xr:uid="{00000000-0005-0000-0000-000030000000}"/>
    <cellStyle name="PH Number" xfId="43" xr:uid="{00000000-0005-0000-0000-000031000000}"/>
    <cellStyle name="Title 2" xfId="44" xr:uid="{00000000-0005-0000-0000-000032000000}"/>
    <cellStyle name="Total 2" xfId="45" xr:uid="{00000000-0005-0000-0000-000033000000}"/>
    <cellStyle name="Warning Text 2" xfId="46" xr:uid="{00000000-0005-0000-0000-000034000000}"/>
  </cellStyles>
  <dxfs count="24">
    <dxf>
      <font>
        <color theme="0" tint="-0.1499679555650502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14996795556505021"/>
      </font>
      <fill>
        <patternFill patternType="none">
          <bgColor auto="1"/>
        </patternFill>
      </fill>
    </dxf>
    <dxf>
      <font>
        <color theme="0" tint="-0.24994659260841701"/>
      </font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 patternType="solid">
          <bgColor theme="0"/>
        </patternFill>
      </fill>
    </dxf>
    <dxf>
      <font>
        <color theme="0" tint="-0.14996795556505021"/>
      </font>
      <fill>
        <patternFill patternType="solid">
          <bgColor theme="0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 patternType="solid">
          <bgColor theme="0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173048"/>
      <color rgb="FFE2A02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269663</xdr:colOff>
      <xdr:row>1</xdr:row>
      <xdr:rowOff>44931</xdr:rowOff>
    </xdr:from>
    <xdr:to>
      <xdr:col>4</xdr:col>
      <xdr:colOff>405655</xdr:colOff>
      <xdr:row>5</xdr:row>
      <xdr:rowOff>151199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464246-B8EA-4EB7-BCFF-F209560B8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2104" y="246637"/>
          <a:ext cx="1749639" cy="8682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7C2B-8DFD-411D-A7EE-D0AAFCC10D65}">
  <dimension ref="B1:I87"/>
  <sheetViews>
    <sheetView tabSelected="1" zoomScaleNormal="100" zoomScaleSheetLayoutView="85" workbookViewId="0"/>
  </sheetViews>
  <sheetFormatPr defaultRowHeight="15" x14ac:dyDescent="0.25"/>
  <cols>
    <col min="1" max="2" width="1.7109375" customWidth="1"/>
    <col min="3" max="3" width="20.7109375" customWidth="1"/>
    <col min="4" max="4" width="24.140625" bestFit="1" customWidth="1"/>
    <col min="6" max="6" width="22" customWidth="1"/>
    <col min="7" max="7" width="1.7109375" customWidth="1"/>
    <col min="8" max="8" width="9.140625" hidden="1" customWidth="1"/>
    <col min="9" max="9" width="1.7109375" customWidth="1"/>
    <col min="11" max="11" width="0" hidden="1" customWidth="1"/>
  </cols>
  <sheetData>
    <row r="1" spans="2:9" ht="15.75" thickBot="1" x14ac:dyDescent="0.3">
      <c r="B1" s="28"/>
      <c r="C1" s="28"/>
      <c r="D1" s="28"/>
      <c r="E1" s="28"/>
      <c r="F1" s="28"/>
      <c r="G1" s="28"/>
    </row>
    <row r="2" spans="2:9" x14ac:dyDescent="0.25">
      <c r="B2" s="26"/>
      <c r="C2" s="25"/>
      <c r="D2" s="25"/>
      <c r="E2" s="25"/>
      <c r="F2" s="25"/>
      <c r="G2" s="23"/>
    </row>
    <row r="3" spans="2:9" x14ac:dyDescent="0.25">
      <c r="B3" s="27"/>
      <c r="C3" s="28"/>
      <c r="D3" s="28"/>
      <c r="E3" s="28"/>
      <c r="F3" s="28"/>
      <c r="G3" s="24"/>
    </row>
    <row r="4" spans="2:9" x14ac:dyDescent="0.25">
      <c r="B4" s="27"/>
      <c r="C4" s="28"/>
      <c r="D4" s="28"/>
      <c r="E4" s="28"/>
      <c r="F4" s="28"/>
      <c r="G4" s="24"/>
    </row>
    <row r="5" spans="2:9" x14ac:dyDescent="0.25">
      <c r="B5" s="27"/>
      <c r="C5" s="28"/>
      <c r="D5" s="28"/>
      <c r="E5" s="28"/>
      <c r="F5" s="28"/>
      <c r="G5" s="24"/>
    </row>
    <row r="6" spans="2:9" x14ac:dyDescent="0.25">
      <c r="B6" s="27"/>
      <c r="C6" s="28"/>
      <c r="D6" s="28"/>
      <c r="E6" s="28"/>
      <c r="F6" s="28"/>
      <c r="G6" s="24"/>
    </row>
    <row r="7" spans="2:9" ht="15.75" x14ac:dyDescent="0.25">
      <c r="B7" s="27"/>
      <c r="C7" s="55" t="s">
        <v>67</v>
      </c>
      <c r="D7" s="37"/>
      <c r="E7" s="37"/>
      <c r="F7" s="37"/>
      <c r="G7" s="24"/>
    </row>
    <row r="8" spans="2:9" ht="23.25" x14ac:dyDescent="0.25">
      <c r="B8" s="39"/>
      <c r="C8" s="40" t="s">
        <v>70</v>
      </c>
      <c r="D8" s="41"/>
      <c r="E8" s="41"/>
      <c r="F8" s="41"/>
      <c r="G8" s="42"/>
      <c r="H8" s="36"/>
      <c r="I8" s="36"/>
    </row>
    <row r="9" spans="2:9" ht="15.75" thickBot="1" x14ac:dyDescent="0.3">
      <c r="B9" s="27"/>
      <c r="C9" s="38" t="s">
        <v>0</v>
      </c>
      <c r="D9" s="28"/>
      <c r="E9" s="28"/>
      <c r="F9" s="28"/>
      <c r="G9" s="24"/>
    </row>
    <row r="10" spans="2:9" x14ac:dyDescent="0.25">
      <c r="B10" s="27"/>
      <c r="C10" s="57" t="s">
        <v>74</v>
      </c>
      <c r="D10" s="58"/>
      <c r="E10" s="58"/>
      <c r="F10" s="59"/>
      <c r="G10" s="24"/>
    </row>
    <row r="11" spans="2:9" x14ac:dyDescent="0.25">
      <c r="B11" s="27"/>
      <c r="C11" s="60"/>
      <c r="D11" s="61"/>
      <c r="E11" s="61"/>
      <c r="F11" s="62"/>
      <c r="G11" s="24"/>
    </row>
    <row r="12" spans="2:9" x14ac:dyDescent="0.25">
      <c r="B12" s="27"/>
      <c r="C12" s="12"/>
      <c r="D12" s="13"/>
      <c r="E12" s="13"/>
      <c r="F12" s="14"/>
      <c r="G12" s="24"/>
    </row>
    <row r="13" spans="2:9" x14ac:dyDescent="0.25">
      <c r="B13" s="27"/>
      <c r="C13" s="12" t="s">
        <v>75</v>
      </c>
      <c r="D13" s="13"/>
      <c r="E13" s="13"/>
      <c r="F13" s="14"/>
      <c r="G13" s="24"/>
    </row>
    <row r="14" spans="2:9" x14ac:dyDescent="0.25">
      <c r="B14" s="27"/>
      <c r="C14" s="56" t="s">
        <v>65</v>
      </c>
      <c r="D14" s="13"/>
      <c r="E14" s="13"/>
      <c r="F14" s="14"/>
      <c r="G14" s="24"/>
    </row>
    <row r="15" spans="2:9" x14ac:dyDescent="0.25">
      <c r="B15" s="27"/>
      <c r="C15" s="56" t="s">
        <v>66</v>
      </c>
      <c r="D15" s="13"/>
      <c r="E15" s="13"/>
      <c r="F15" s="14"/>
      <c r="G15" s="24"/>
    </row>
    <row r="16" spans="2:9" x14ac:dyDescent="0.25">
      <c r="B16" s="27"/>
      <c r="C16" s="56"/>
      <c r="D16" s="13"/>
      <c r="E16" s="13"/>
      <c r="F16" s="14"/>
      <c r="G16" s="24"/>
    </row>
    <row r="17" spans="2:7" x14ac:dyDescent="0.25">
      <c r="B17" s="27"/>
      <c r="C17" s="12" t="s">
        <v>76</v>
      </c>
      <c r="D17" s="13"/>
      <c r="E17" s="13"/>
      <c r="F17" s="14"/>
      <c r="G17" s="24"/>
    </row>
    <row r="18" spans="2:7" x14ac:dyDescent="0.25">
      <c r="B18" s="27"/>
      <c r="C18" s="56" t="s">
        <v>61</v>
      </c>
      <c r="D18" s="13"/>
      <c r="E18" s="13"/>
      <c r="F18" s="14"/>
      <c r="G18" s="24"/>
    </row>
    <row r="19" spans="2:7" x14ac:dyDescent="0.25">
      <c r="B19" s="27"/>
      <c r="C19" s="56" t="s">
        <v>62</v>
      </c>
      <c r="D19" s="13"/>
      <c r="E19" s="13"/>
      <c r="F19" s="14"/>
      <c r="G19" s="24"/>
    </row>
    <row r="20" spans="2:7" x14ac:dyDescent="0.25">
      <c r="B20" s="27"/>
      <c r="C20" s="56" t="s">
        <v>71</v>
      </c>
      <c r="D20" s="13"/>
      <c r="E20" s="13"/>
      <c r="F20" s="14"/>
      <c r="G20" s="24"/>
    </row>
    <row r="21" spans="2:7" x14ac:dyDescent="0.25">
      <c r="B21" s="27"/>
      <c r="C21" s="56" t="s">
        <v>63</v>
      </c>
      <c r="D21" s="13"/>
      <c r="E21" s="13"/>
      <c r="F21" s="14"/>
      <c r="G21" s="24"/>
    </row>
    <row r="22" spans="2:7" x14ac:dyDescent="0.25">
      <c r="B22" s="27"/>
      <c r="C22" s="56" t="s">
        <v>64</v>
      </c>
      <c r="D22" s="13"/>
      <c r="E22" s="13"/>
      <c r="F22" s="14"/>
      <c r="G22" s="24"/>
    </row>
    <row r="23" spans="2:7" x14ac:dyDescent="0.25">
      <c r="B23" s="27"/>
      <c r="C23" s="56"/>
      <c r="D23" s="13"/>
      <c r="E23" s="13"/>
      <c r="F23" s="14"/>
      <c r="G23" s="24"/>
    </row>
    <row r="24" spans="2:7" x14ac:dyDescent="0.25">
      <c r="B24" s="27"/>
      <c r="C24" s="12" t="s">
        <v>77</v>
      </c>
      <c r="D24" s="13"/>
      <c r="E24" s="13"/>
      <c r="F24" s="14"/>
      <c r="G24" s="24"/>
    </row>
    <row r="25" spans="2:7" x14ac:dyDescent="0.25">
      <c r="B25" s="27"/>
      <c r="C25" s="56" t="s">
        <v>65</v>
      </c>
      <c r="D25" s="13"/>
      <c r="E25" s="13"/>
      <c r="F25" s="14"/>
      <c r="G25" s="24"/>
    </row>
    <row r="26" spans="2:7" ht="15" customHeight="1" x14ac:dyDescent="0.25">
      <c r="B26" s="27"/>
      <c r="C26" s="63" t="s">
        <v>69</v>
      </c>
      <c r="D26" s="64"/>
      <c r="E26" s="64"/>
      <c r="F26" s="65"/>
      <c r="G26" s="24"/>
    </row>
    <row r="27" spans="2:7" ht="15" customHeight="1" x14ac:dyDescent="0.25">
      <c r="B27" s="27"/>
      <c r="C27" s="63"/>
      <c r="D27" s="64"/>
      <c r="E27" s="64"/>
      <c r="F27" s="65"/>
      <c r="G27" s="24"/>
    </row>
    <row r="28" spans="2:7" ht="15.75" thickBot="1" x14ac:dyDescent="0.3">
      <c r="B28" s="27"/>
      <c r="C28" s="66"/>
      <c r="D28" s="67"/>
      <c r="E28" s="67"/>
      <c r="F28" s="68"/>
      <c r="G28" s="24"/>
    </row>
    <row r="29" spans="2:7" x14ac:dyDescent="0.25">
      <c r="B29" s="27"/>
      <c r="C29" s="28"/>
      <c r="D29" s="28"/>
      <c r="E29" s="28"/>
      <c r="F29" s="28"/>
      <c r="G29" s="24"/>
    </row>
    <row r="30" spans="2:7" ht="15.75" thickBot="1" x14ac:dyDescent="0.3">
      <c r="B30" s="27"/>
      <c r="C30" s="28"/>
      <c r="D30" s="28"/>
      <c r="E30" s="28"/>
      <c r="F30" s="28"/>
      <c r="G30" s="24"/>
    </row>
    <row r="31" spans="2:7" ht="15" customHeight="1" thickBot="1" x14ac:dyDescent="0.3">
      <c r="B31" s="27"/>
      <c r="C31" s="45" t="s">
        <v>7</v>
      </c>
      <c r="D31" s="46"/>
      <c r="E31" s="46"/>
      <c r="F31" s="47"/>
      <c r="G31" s="24"/>
    </row>
    <row r="32" spans="2:7" ht="15" customHeight="1" x14ac:dyDescent="0.25">
      <c r="B32" s="27"/>
      <c r="C32" s="29"/>
      <c r="D32" s="28"/>
      <c r="E32" s="28"/>
      <c r="F32" s="28"/>
      <c r="G32" s="24"/>
    </row>
    <row r="33" spans="2:8" x14ac:dyDescent="0.25">
      <c r="B33" s="27"/>
      <c r="C33" s="30" t="s">
        <v>1</v>
      </c>
      <c r="D33" s="28" t="s">
        <v>52</v>
      </c>
      <c r="E33" s="28"/>
      <c r="F33" s="43" t="s">
        <v>51</v>
      </c>
      <c r="G33" s="24"/>
    </row>
    <row r="34" spans="2:8" x14ac:dyDescent="0.25">
      <c r="B34" s="27"/>
      <c r="C34" s="29"/>
      <c r="D34" s="28"/>
      <c r="E34" s="28"/>
      <c r="F34" s="28"/>
      <c r="G34" s="24"/>
    </row>
    <row r="35" spans="2:8" x14ac:dyDescent="0.25">
      <c r="B35" s="27"/>
      <c r="C35" s="30" t="s">
        <v>3</v>
      </c>
      <c r="D35" s="28" t="s">
        <v>10</v>
      </c>
      <c r="E35" s="34"/>
      <c r="F35" s="44" t="s">
        <v>18</v>
      </c>
      <c r="G35" s="24"/>
      <c r="H35" s="2">
        <f>IF(F33="Enrolled",INDEX(Lookups!$B$3:$C$6,MATCH('Acc, Crit, Hosp Calc.'!F35,Lookups!$A$3:$A$6,0),MATCH(F37,Lookups!$B$2:$C$2,0)),0)</f>
        <v>8.24</v>
      </c>
    </row>
    <row r="36" spans="2:8" x14ac:dyDescent="0.25">
      <c r="B36" s="27"/>
      <c r="C36" s="28"/>
      <c r="D36" s="28"/>
      <c r="E36" s="28"/>
      <c r="F36" s="28"/>
      <c r="G36" s="24"/>
    </row>
    <row r="37" spans="2:8" x14ac:dyDescent="0.25">
      <c r="B37" s="27"/>
      <c r="C37" s="30" t="s">
        <v>45</v>
      </c>
      <c r="D37" s="28" t="s">
        <v>11</v>
      </c>
      <c r="E37" s="34"/>
      <c r="F37" s="44" t="s">
        <v>72</v>
      </c>
      <c r="G37" s="24"/>
    </row>
    <row r="38" spans="2:8" ht="15.75" thickBot="1" x14ac:dyDescent="0.3">
      <c r="B38" s="27"/>
      <c r="C38" s="30"/>
      <c r="D38" s="28"/>
      <c r="E38" s="28"/>
      <c r="F38" s="28"/>
      <c r="G38" s="24"/>
    </row>
    <row r="39" spans="2:8" ht="15.75" thickBot="1" x14ac:dyDescent="0.3">
      <c r="B39" s="27"/>
      <c r="C39" s="45" t="s">
        <v>8</v>
      </c>
      <c r="D39" s="46"/>
      <c r="E39" s="46"/>
      <c r="F39" s="47"/>
      <c r="G39" s="24"/>
    </row>
    <row r="40" spans="2:8" x14ac:dyDescent="0.25">
      <c r="B40" s="27"/>
      <c r="C40" s="32"/>
      <c r="D40" s="28"/>
      <c r="E40" s="28"/>
      <c r="F40" s="31"/>
      <c r="G40" s="24"/>
    </row>
    <row r="41" spans="2:8" x14ac:dyDescent="0.25">
      <c r="B41" s="27"/>
      <c r="C41" s="30" t="s">
        <v>1</v>
      </c>
      <c r="D41" s="28" t="s">
        <v>52</v>
      </c>
      <c r="E41" s="28"/>
      <c r="F41" s="43" t="s">
        <v>51</v>
      </c>
      <c r="G41" s="24"/>
    </row>
    <row r="42" spans="2:8" x14ac:dyDescent="0.25">
      <c r="B42" s="27"/>
      <c r="C42" s="32"/>
      <c r="D42" s="28"/>
      <c r="E42" s="28"/>
      <c r="F42" s="31"/>
      <c r="G42" s="24"/>
    </row>
    <row r="43" spans="2:8" x14ac:dyDescent="0.25">
      <c r="B43" s="27"/>
      <c r="C43" s="30" t="s">
        <v>3</v>
      </c>
      <c r="D43" s="28" t="s">
        <v>12</v>
      </c>
      <c r="E43" s="34"/>
      <c r="F43" s="43">
        <v>10000</v>
      </c>
      <c r="G43" s="24"/>
      <c r="H43" t="s">
        <v>40</v>
      </c>
    </row>
    <row r="44" spans="2:8" x14ac:dyDescent="0.25">
      <c r="B44" s="27"/>
      <c r="C44" s="30"/>
      <c r="D44" s="28"/>
      <c r="E44" s="28"/>
      <c r="F44" s="28"/>
      <c r="G44" s="24"/>
      <c r="H44" s="2">
        <f>IF(F41="Enrolled",IFERROR(INDEX(Lookups!F11:G16,MATCH(F45,Lookups!E11:E16,0),MATCH(F47,Lookups!F10:G10,0))*(F43/1000),0),0)</f>
        <v>5.8999999999999995</v>
      </c>
    </row>
    <row r="45" spans="2:8" x14ac:dyDescent="0.25">
      <c r="B45" s="27"/>
      <c r="C45" s="30" t="s">
        <v>45</v>
      </c>
      <c r="D45" s="28" t="s">
        <v>23</v>
      </c>
      <c r="E45" s="34"/>
      <c r="F45" s="44" t="s">
        <v>24</v>
      </c>
      <c r="G45" s="24"/>
    </row>
    <row r="46" spans="2:8" x14ac:dyDescent="0.25">
      <c r="B46" s="27"/>
      <c r="C46" s="30"/>
      <c r="D46" s="28"/>
      <c r="E46" s="28"/>
      <c r="F46" s="28"/>
      <c r="G46" s="24"/>
    </row>
    <row r="47" spans="2:8" x14ac:dyDescent="0.25">
      <c r="B47" s="27"/>
      <c r="C47" s="30" t="s">
        <v>46</v>
      </c>
      <c r="D47" s="28" t="s">
        <v>13</v>
      </c>
      <c r="E47" s="34"/>
      <c r="F47" s="44" t="s">
        <v>37</v>
      </c>
      <c r="G47" s="24"/>
    </row>
    <row r="48" spans="2:8" x14ac:dyDescent="0.25">
      <c r="B48" s="27"/>
      <c r="C48" s="30"/>
      <c r="D48" s="28"/>
      <c r="E48" s="28"/>
      <c r="F48" s="28"/>
      <c r="G48" s="24"/>
    </row>
    <row r="49" spans="2:8" x14ac:dyDescent="0.25">
      <c r="B49" s="27"/>
      <c r="C49" s="30" t="s">
        <v>47</v>
      </c>
      <c r="D49" s="28" t="s">
        <v>14</v>
      </c>
      <c r="E49" s="34"/>
      <c r="F49" s="44" t="s">
        <v>2</v>
      </c>
      <c r="G49" s="24"/>
      <c r="H49" t="s">
        <v>41</v>
      </c>
    </row>
    <row r="50" spans="2:8" x14ac:dyDescent="0.25">
      <c r="B50" s="27"/>
      <c r="C50" s="30"/>
      <c r="D50" s="28"/>
      <c r="E50" s="28"/>
      <c r="F50" s="28"/>
      <c r="G50" s="24"/>
      <c r="H50" s="2">
        <f>IF(F41="Enrolled",IFERROR(IF(F49="Yes",INDEX(Lookups!$F$20:$G$25,MATCH('Acc, Crit, Hosp Calc.'!F45,Lookups!$E$20:$E$25,0),MATCH('Acc, Crit, Hosp Calc.'!F53,Lookups!F19:$G$19,0)),0)*(F51/1000),0),0)</f>
        <v>5.8999999999999995</v>
      </c>
    </row>
    <row r="51" spans="2:8" x14ac:dyDescent="0.25">
      <c r="B51" s="27"/>
      <c r="C51" s="30" t="s">
        <v>4</v>
      </c>
      <c r="D51" s="28" t="s">
        <v>43</v>
      </c>
      <c r="E51" s="28"/>
      <c r="F51" s="43">
        <v>10000</v>
      </c>
      <c r="G51" s="24"/>
      <c r="H51" s="2"/>
    </row>
    <row r="52" spans="2:8" x14ac:dyDescent="0.25">
      <c r="B52" s="27"/>
      <c r="C52" s="30"/>
      <c r="D52" s="28"/>
      <c r="E52" s="28"/>
      <c r="F52" s="28"/>
      <c r="G52" s="24"/>
      <c r="H52" s="2"/>
    </row>
    <row r="53" spans="2:8" x14ac:dyDescent="0.25">
      <c r="B53" s="27"/>
      <c r="C53" s="30" t="s">
        <v>5</v>
      </c>
      <c r="D53" s="28" t="s">
        <v>15</v>
      </c>
      <c r="E53" s="28"/>
      <c r="F53" s="44" t="s">
        <v>37</v>
      </c>
      <c r="G53" s="24"/>
    </row>
    <row r="54" spans="2:8" x14ac:dyDescent="0.25">
      <c r="B54" s="27"/>
      <c r="C54" s="30"/>
      <c r="D54" s="28"/>
      <c r="E54" s="28"/>
      <c r="F54" s="28"/>
      <c r="G54" s="24"/>
    </row>
    <row r="55" spans="2:8" x14ac:dyDescent="0.25">
      <c r="B55" s="27"/>
      <c r="C55" s="30" t="s">
        <v>6</v>
      </c>
      <c r="D55" s="28" t="s">
        <v>16</v>
      </c>
      <c r="E55" s="34"/>
      <c r="F55" s="44" t="s">
        <v>2</v>
      </c>
      <c r="G55" s="24"/>
      <c r="H55" t="s">
        <v>42</v>
      </c>
    </row>
    <row r="56" spans="2:8" x14ac:dyDescent="0.25">
      <c r="B56" s="27"/>
      <c r="C56" s="30"/>
      <c r="D56" s="28"/>
      <c r="E56" s="28"/>
      <c r="F56" s="28"/>
      <c r="G56" s="24"/>
      <c r="H56" s="2">
        <f>IF(F41="Enrolled",IF(F55="Yes",IFERROR(Lookups!F29*(F57/1000),0),0),0)</f>
        <v>0.55000000000000004</v>
      </c>
    </row>
    <row r="57" spans="2:8" x14ac:dyDescent="0.25">
      <c r="B57" s="27"/>
      <c r="C57" s="30" t="s">
        <v>50</v>
      </c>
      <c r="D57" s="28" t="s">
        <v>44</v>
      </c>
      <c r="E57" s="28"/>
      <c r="F57" s="43">
        <v>5000</v>
      </c>
      <c r="G57" s="24"/>
      <c r="H57" s="2"/>
    </row>
    <row r="58" spans="2:8" ht="15.75" thickBot="1" x14ac:dyDescent="0.3">
      <c r="B58" s="27"/>
      <c r="C58" s="30"/>
      <c r="D58" s="28"/>
      <c r="E58" s="28"/>
      <c r="F58" s="28"/>
      <c r="G58" s="24"/>
    </row>
    <row r="59" spans="2:8" ht="15.75" thickBot="1" x14ac:dyDescent="0.3">
      <c r="B59" s="27"/>
      <c r="C59" s="45" t="s">
        <v>9</v>
      </c>
      <c r="D59" s="46"/>
      <c r="E59" s="46"/>
      <c r="F59" s="47"/>
      <c r="G59" s="24"/>
    </row>
    <row r="60" spans="2:8" x14ac:dyDescent="0.25">
      <c r="B60" s="27"/>
      <c r="C60" s="33"/>
      <c r="D60" s="28"/>
      <c r="E60" s="28"/>
      <c r="F60" s="28"/>
      <c r="G60" s="24"/>
    </row>
    <row r="61" spans="2:8" x14ac:dyDescent="0.25">
      <c r="B61" s="27"/>
      <c r="C61" s="30" t="s">
        <v>1</v>
      </c>
      <c r="D61" s="28" t="s">
        <v>52</v>
      </c>
      <c r="E61" s="28"/>
      <c r="F61" s="43" t="s">
        <v>51</v>
      </c>
      <c r="G61" s="24"/>
    </row>
    <row r="62" spans="2:8" x14ac:dyDescent="0.25">
      <c r="B62" s="27"/>
      <c r="C62" s="33"/>
      <c r="D62" s="28"/>
      <c r="E62" s="28"/>
      <c r="F62" s="28"/>
      <c r="G62" s="24"/>
    </row>
    <row r="63" spans="2:8" x14ac:dyDescent="0.25">
      <c r="B63" s="27"/>
      <c r="C63" s="30" t="s">
        <v>3</v>
      </c>
      <c r="D63" s="28" t="s">
        <v>10</v>
      </c>
      <c r="E63" s="34"/>
      <c r="F63" s="44" t="s">
        <v>18</v>
      </c>
      <c r="G63" s="24"/>
      <c r="H63" s="2">
        <f>IF(F61="Enrolled",INDEX(Lookups!$J$3:$J$6,MATCH(F63,Lookups!$I$3:$I$6,0)),0)</f>
        <v>18.5</v>
      </c>
    </row>
    <row r="64" spans="2:8" x14ac:dyDescent="0.25">
      <c r="B64" s="27"/>
      <c r="C64" s="30"/>
      <c r="D64" s="28"/>
      <c r="E64" s="28"/>
      <c r="F64" s="28"/>
      <c r="G64" s="24"/>
    </row>
    <row r="65" spans="2:8" x14ac:dyDescent="0.25">
      <c r="B65" s="27"/>
      <c r="C65" s="28"/>
      <c r="D65" s="28"/>
      <c r="E65" s="28"/>
      <c r="F65" s="28"/>
      <c r="G65" s="24"/>
    </row>
    <row r="66" spans="2:8" x14ac:dyDescent="0.25">
      <c r="B66" s="27"/>
      <c r="C66" s="28"/>
      <c r="D66" s="28"/>
      <c r="E66" s="28"/>
      <c r="F66" s="28"/>
      <c r="G66" s="24"/>
      <c r="H66" s="2">
        <f>H35+H44+H50+H56+H63</f>
        <v>39.090000000000003</v>
      </c>
    </row>
    <row r="67" spans="2:8" ht="15.75" thickBot="1" x14ac:dyDescent="0.3">
      <c r="B67" s="27"/>
      <c r="C67" s="28"/>
      <c r="D67" s="28"/>
      <c r="E67" s="28"/>
      <c r="F67" s="28"/>
      <c r="G67" s="24"/>
    </row>
    <row r="68" spans="2:8" x14ac:dyDescent="0.25">
      <c r="B68" s="27"/>
      <c r="C68" s="9" t="s">
        <v>53</v>
      </c>
      <c r="D68" s="10"/>
      <c r="E68" s="10"/>
      <c r="F68" s="11"/>
      <c r="G68" s="24"/>
    </row>
    <row r="69" spans="2:8" x14ac:dyDescent="0.25">
      <c r="B69" s="27"/>
      <c r="C69" s="12"/>
      <c r="D69" s="13"/>
      <c r="E69" s="13"/>
      <c r="F69" s="14"/>
      <c r="G69" s="24"/>
    </row>
    <row r="70" spans="2:8" x14ac:dyDescent="0.25">
      <c r="B70" s="27"/>
      <c r="C70" s="15" t="s">
        <v>55</v>
      </c>
      <c r="D70" s="13"/>
      <c r="E70" s="13"/>
      <c r="F70" s="8">
        <f>H35</f>
        <v>8.24</v>
      </c>
      <c r="G70" s="24"/>
    </row>
    <row r="71" spans="2:8" x14ac:dyDescent="0.25">
      <c r="B71" s="27"/>
      <c r="C71" s="12"/>
      <c r="D71" s="13"/>
      <c r="E71" s="13"/>
      <c r="F71" s="14"/>
      <c r="G71" s="24"/>
    </row>
    <row r="72" spans="2:8" x14ac:dyDescent="0.25">
      <c r="B72" s="27"/>
      <c r="C72" s="15" t="s">
        <v>54</v>
      </c>
      <c r="D72" s="13"/>
      <c r="E72" s="13"/>
      <c r="F72" s="14"/>
      <c r="G72" s="24"/>
    </row>
    <row r="73" spans="2:8" ht="5.0999999999999996" customHeight="1" x14ac:dyDescent="0.25">
      <c r="B73" s="27"/>
      <c r="C73" s="15"/>
      <c r="D73" s="13"/>
      <c r="E73" s="13"/>
      <c r="F73" s="14"/>
      <c r="G73" s="24"/>
    </row>
    <row r="74" spans="2:8" x14ac:dyDescent="0.25">
      <c r="B74" s="27"/>
      <c r="C74" s="16" t="s">
        <v>57</v>
      </c>
      <c r="D74" s="13"/>
      <c r="E74" s="13"/>
      <c r="F74" s="8">
        <f>H44</f>
        <v>5.8999999999999995</v>
      </c>
      <c r="G74" s="24"/>
    </row>
    <row r="75" spans="2:8" ht="5.0999999999999996" customHeight="1" x14ac:dyDescent="0.25">
      <c r="B75" s="27"/>
      <c r="C75" s="16"/>
      <c r="D75" s="13"/>
      <c r="E75" s="13"/>
      <c r="F75" s="17"/>
      <c r="G75" s="24"/>
    </row>
    <row r="76" spans="2:8" x14ac:dyDescent="0.25">
      <c r="B76" s="27"/>
      <c r="C76" s="16" t="s">
        <v>58</v>
      </c>
      <c r="D76" s="13"/>
      <c r="E76" s="13"/>
      <c r="F76" s="8">
        <f>H50</f>
        <v>5.8999999999999995</v>
      </c>
      <c r="G76" s="24"/>
    </row>
    <row r="77" spans="2:8" ht="5.0999999999999996" customHeight="1" x14ac:dyDescent="0.25">
      <c r="B77" s="27"/>
      <c r="C77" s="16"/>
      <c r="D77" s="13"/>
      <c r="E77" s="13"/>
      <c r="F77" s="17"/>
      <c r="G77" s="24"/>
    </row>
    <row r="78" spans="2:8" x14ac:dyDescent="0.25">
      <c r="B78" s="27"/>
      <c r="C78" s="16" t="s">
        <v>59</v>
      </c>
      <c r="D78" s="13"/>
      <c r="E78" s="13"/>
      <c r="F78" s="8">
        <f>H56</f>
        <v>0.55000000000000004</v>
      </c>
      <c r="G78" s="24"/>
    </row>
    <row r="79" spans="2:8" x14ac:dyDescent="0.25">
      <c r="B79" s="27"/>
      <c r="C79" s="12"/>
      <c r="D79" s="13"/>
      <c r="E79" s="13"/>
      <c r="F79" s="14"/>
      <c r="G79" s="24"/>
    </row>
    <row r="80" spans="2:8" x14ac:dyDescent="0.25">
      <c r="B80" s="27"/>
      <c r="C80" s="15" t="s">
        <v>56</v>
      </c>
      <c r="D80" s="13"/>
      <c r="E80" s="13"/>
      <c r="F80" s="8">
        <f>H63</f>
        <v>18.5</v>
      </c>
      <c r="G80" s="24"/>
    </row>
    <row r="81" spans="2:7" x14ac:dyDescent="0.25">
      <c r="B81" s="27"/>
      <c r="C81" s="12"/>
      <c r="D81" s="13"/>
      <c r="E81" s="13"/>
      <c r="F81" s="14"/>
      <c r="G81" s="24"/>
    </row>
    <row r="82" spans="2:7" ht="15.75" thickBot="1" x14ac:dyDescent="0.3">
      <c r="B82" s="27"/>
      <c r="C82" s="18" t="s">
        <v>60</v>
      </c>
      <c r="D82" s="19"/>
      <c r="E82" s="19"/>
      <c r="F82" s="35">
        <f>F70+F74+F76+F78+F80</f>
        <v>39.090000000000003</v>
      </c>
      <c r="G82" s="24"/>
    </row>
    <row r="83" spans="2:7" ht="15.75" thickBot="1" x14ac:dyDescent="0.3">
      <c r="B83" s="27"/>
      <c r="C83" s="25"/>
      <c r="D83" s="28"/>
      <c r="E83" s="25"/>
      <c r="F83" s="28"/>
      <c r="G83" s="24"/>
    </row>
    <row r="84" spans="2:7" x14ac:dyDescent="0.25">
      <c r="B84" s="27"/>
      <c r="C84" s="49" t="s">
        <v>68</v>
      </c>
      <c r="D84" s="50"/>
      <c r="E84" s="50"/>
      <c r="F84" s="51"/>
      <c r="G84" s="24"/>
    </row>
    <row r="85" spans="2:7" ht="15.75" thickBot="1" x14ac:dyDescent="0.3">
      <c r="B85" s="27"/>
      <c r="C85" s="52" t="s">
        <v>78</v>
      </c>
      <c r="D85" s="53"/>
      <c r="E85" s="53"/>
      <c r="F85" s="54"/>
      <c r="G85" s="24"/>
    </row>
    <row r="86" spans="2:7" x14ac:dyDescent="0.25">
      <c r="B86" s="27"/>
      <c r="C86" s="48"/>
      <c r="D86" s="48"/>
      <c r="E86" s="48"/>
      <c r="F86" s="48"/>
      <c r="G86" s="24"/>
    </row>
    <row r="87" spans="2:7" ht="5.0999999999999996" customHeight="1" thickBot="1" x14ac:dyDescent="0.3">
      <c r="B87" s="20"/>
      <c r="C87" s="21"/>
      <c r="D87" s="21"/>
      <c r="E87" s="21"/>
      <c r="F87" s="21"/>
      <c r="G87" s="22"/>
    </row>
  </sheetData>
  <sheetProtection algorithmName="SHA-512" hashValue="h+PYdkm9r1iNHQKTjbSRwoJux24tg7hei/LQXV6iTy7TYwRTVEbCmSGf86UmqjD+qnHHf0j1JZvTHJuMWnVkNA==" saltValue="iVtWzEz9kpfwWBWiLy9Bgg==" spinCount="100000" sheet="1" objects="1" scenarios="1"/>
  <mergeCells count="2">
    <mergeCell ref="C10:F11"/>
    <mergeCell ref="C26:F28"/>
  </mergeCells>
  <conditionalFormatting sqref="F47">
    <cfRule type="expression" dxfId="23" priority="29">
      <formula>$I$78="No"</formula>
    </cfRule>
  </conditionalFormatting>
  <conditionalFormatting sqref="F63">
    <cfRule type="expression" dxfId="22" priority="9">
      <formula>$F$61="Waived"</formula>
    </cfRule>
  </conditionalFormatting>
  <conditionalFormatting sqref="C63">
    <cfRule type="expression" dxfId="21" priority="30">
      <formula>$F$90="Waive"</formula>
    </cfRule>
  </conditionalFormatting>
  <conditionalFormatting sqref="F51 F53">
    <cfRule type="expression" dxfId="20" priority="17">
      <formula>$F$49="No"</formula>
    </cfRule>
  </conditionalFormatting>
  <conditionalFormatting sqref="C51:D53">
    <cfRule type="expression" dxfId="19" priority="16">
      <formula>$F$49="No"</formula>
    </cfRule>
  </conditionalFormatting>
  <conditionalFormatting sqref="F57">
    <cfRule type="expression" dxfId="18" priority="15">
      <formula>$F$55="No"</formula>
    </cfRule>
  </conditionalFormatting>
  <conditionalFormatting sqref="C57:D57">
    <cfRule type="expression" dxfId="17" priority="14">
      <formula>$F$55="No"</formula>
    </cfRule>
  </conditionalFormatting>
  <conditionalFormatting sqref="F43 F45 F47 F49 F51 F53 F55 F57">
    <cfRule type="expression" dxfId="16" priority="13">
      <formula>$F$41="Waived"</formula>
    </cfRule>
  </conditionalFormatting>
  <conditionalFormatting sqref="C43:D57">
    <cfRule type="expression" dxfId="15" priority="12">
      <formula>$F$41="Waived"</formula>
    </cfRule>
  </conditionalFormatting>
  <conditionalFormatting sqref="F35 F37">
    <cfRule type="expression" dxfId="14" priority="11">
      <formula>$F$33="Waived"</formula>
    </cfRule>
  </conditionalFormatting>
  <conditionalFormatting sqref="C35:D37">
    <cfRule type="expression" dxfId="13" priority="10">
      <formula>$F$33="Waived"</formula>
    </cfRule>
  </conditionalFormatting>
  <conditionalFormatting sqref="C63:D63">
    <cfRule type="expression" dxfId="12" priority="8">
      <formula>$F$61="Waived"</formula>
    </cfRule>
  </conditionalFormatting>
  <conditionalFormatting sqref="F70 F76 F78">
    <cfRule type="expression" dxfId="11" priority="7">
      <formula>$F$58="waive"</formula>
    </cfRule>
  </conditionalFormatting>
  <conditionalFormatting sqref="F74">
    <cfRule type="expression" dxfId="10" priority="5">
      <formula>$F$58="waive"</formula>
    </cfRule>
  </conditionalFormatting>
  <conditionalFormatting sqref="F80">
    <cfRule type="expression" dxfId="9" priority="4">
      <formula>$F$58="waive"</formula>
    </cfRule>
  </conditionalFormatting>
  <conditionalFormatting sqref="F82">
    <cfRule type="expression" dxfId="8" priority="3">
      <formula>$F$58="waive"</formula>
    </cfRule>
  </conditionalFormatting>
  <conditionalFormatting sqref="C45:D45">
    <cfRule type="expression" dxfId="7" priority="33">
      <formula>#REF!="Waive"</formula>
    </cfRule>
  </conditionalFormatting>
  <conditionalFormatting sqref="F45">
    <cfRule type="expression" dxfId="6" priority="35">
      <formula>#REF!="Waive"</formula>
    </cfRule>
  </conditionalFormatting>
  <conditionalFormatting sqref="F49">
    <cfRule type="expression" dxfId="5" priority="36">
      <formula>#REF!="Waive"</formula>
    </cfRule>
    <cfRule type="expression" dxfId="4" priority="37">
      <formula>$I$78="No"</formula>
    </cfRule>
  </conditionalFormatting>
  <conditionalFormatting sqref="C49:E49">
    <cfRule type="expression" dxfId="3" priority="38">
      <formula>#REF!="Waive"</formula>
    </cfRule>
    <cfRule type="expression" dxfId="2" priority="39">
      <formula>#REF!="Choice Fund H S A "</formula>
    </cfRule>
  </conditionalFormatting>
  <conditionalFormatting sqref="C47:E47">
    <cfRule type="expression" dxfId="1" priority="1">
      <formula>#REF!="Waive"</formula>
    </cfRule>
    <cfRule type="expression" dxfId="0" priority="2">
      <formula>#REF!="Choice Fund H S A "</formula>
    </cfRule>
  </conditionalFormatting>
  <dataValidations disablePrompts="1" count="2">
    <dataValidation type="list" allowBlank="1" showInputMessage="1" showErrorMessage="1" sqref="F49 F55" xr:uid="{E39C96FA-7FEF-4F42-AF51-AF3758BE97CD}">
      <formula1>"Yes,No"</formula1>
    </dataValidation>
    <dataValidation type="list" allowBlank="1" showInputMessage="1" showErrorMessage="1" sqref="F41 F33 F61" xr:uid="{965FC069-3F17-4696-9DDA-BA9D8EF35029}">
      <formula1>"Enrolled, Waived"</formula1>
    </dataValidation>
  </dataValidations>
  <pageMargins left="0.7" right="0.7" top="0.75" bottom="0.75" header="0.3" footer="0.3"/>
  <pageSetup scale="54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9">
        <x14:dataValidation type="list" allowBlank="1" showInputMessage="1" showErrorMessage="1" xr:uid="{2B626A0F-DE1F-4183-B618-E361117F40A8}">
          <x14:formula1>
            <xm:f>Lookups!$F$10:$G$10</xm:f>
          </x14:formula1>
          <xm:sqref>F47</xm:sqref>
        </x14:dataValidation>
        <x14:dataValidation type="list" allowBlank="1" showInputMessage="1" showErrorMessage="1" xr:uid="{38772888-06CA-49A7-9A5F-4CC0B77148BE}">
          <x14:formula1>
            <xm:f>Lookups!$E$4:$E$7</xm:f>
          </x14:formula1>
          <xm:sqref>F43</xm:sqref>
        </x14:dataValidation>
        <x14:dataValidation type="list" allowBlank="1" showInputMessage="1" showErrorMessage="1" xr:uid="{3A74285A-1F7F-4955-A8C7-594A45BC1933}">
          <x14:formula1>
            <xm:f>Lookups!$I$3:$I$6</xm:f>
          </x14:formula1>
          <xm:sqref>F63</xm:sqref>
        </x14:dataValidation>
        <x14:dataValidation type="list" allowBlank="1" showInputMessage="1" showErrorMessage="1" xr:uid="{ACDB4610-687D-49EF-88F5-1856475FDD4F}">
          <x14:formula1>
            <xm:f>Lookups!$A$3:$A$6</xm:f>
          </x14:formula1>
          <xm:sqref>F35</xm:sqref>
        </x14:dataValidation>
        <x14:dataValidation type="list" allowBlank="1" showInputMessage="1" showErrorMessage="1" xr:uid="{C5BCA316-C948-4EA8-932A-D3FF324B3B24}">
          <x14:formula1>
            <xm:f>Lookups!$B$2:$C$2</xm:f>
          </x14:formula1>
          <xm:sqref>F37</xm:sqref>
        </x14:dataValidation>
        <x14:dataValidation type="list" allowBlank="1" showInputMessage="1" showErrorMessage="1" xr:uid="{861EAEB7-8FD9-4AD3-9CF2-199EBCEAE735}">
          <x14:formula1>
            <xm:f>Lookups!$E$11:$E$16</xm:f>
          </x14:formula1>
          <xm:sqref>F45</xm:sqref>
        </x14:dataValidation>
        <x14:dataValidation type="list" allowBlank="1" showInputMessage="1" showErrorMessage="1" xr:uid="{2C5D3233-9EE9-4177-91F0-A28C3BB832D1}">
          <x14:formula1>
            <xm:f>Lookups!$F$19:$G$19</xm:f>
          </x14:formula1>
          <xm:sqref>F53</xm:sqref>
        </x14:dataValidation>
        <x14:dataValidation type="list" allowBlank="1" showInputMessage="1" showErrorMessage="1" xr:uid="{4B3B23D8-B41E-4FF0-B8C9-F18B91D92FD5}">
          <x14:formula1>
            <xm:f>_xlfn.ANCHORARRAY(Lookups!$G$4)</xm:f>
          </x14:formula1>
          <xm:sqref>F51</xm:sqref>
        </x14:dataValidation>
        <x14:dataValidation type="list" allowBlank="1" showInputMessage="1" showErrorMessage="1" xr:uid="{E81074F9-18E5-465A-8075-D1C031DACC0B}">
          <x14:formula1>
            <xm:f>_xlfn.ANCHORARRAY(Lookups!$G$32)</xm:f>
          </x14:formula1>
          <xm:sqref>F57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F6A9B-7ED3-4D1C-AB7F-E72C1AA34ECF}">
  <sheetPr>
    <tabColor rgb="FFFFC000"/>
  </sheetPr>
  <dimension ref="A1:J35"/>
  <sheetViews>
    <sheetView workbookViewId="0"/>
  </sheetViews>
  <sheetFormatPr defaultRowHeight="15" x14ac:dyDescent="0.25"/>
  <cols>
    <col min="1" max="1" width="22" bestFit="1" customWidth="1"/>
    <col min="2" max="2" width="10.5703125" bestFit="1" customWidth="1"/>
    <col min="3" max="3" width="11" bestFit="1" customWidth="1"/>
    <col min="5" max="5" width="18" bestFit="1" customWidth="1"/>
    <col min="6" max="6" width="20.28515625" bestFit="1" customWidth="1"/>
    <col min="7" max="7" width="24.85546875" bestFit="1" customWidth="1"/>
    <col min="9" max="9" width="22" bestFit="1" customWidth="1"/>
    <col min="10" max="10" width="23" bestFit="1" customWidth="1"/>
  </cols>
  <sheetData>
    <row r="1" spans="1:10" x14ac:dyDescent="0.25">
      <c r="A1" s="4" t="s">
        <v>17</v>
      </c>
      <c r="B1" s="5"/>
      <c r="C1" s="5"/>
      <c r="E1" s="4" t="s">
        <v>39</v>
      </c>
      <c r="F1" s="5"/>
      <c r="G1" s="5"/>
      <c r="I1" s="4" t="s">
        <v>38</v>
      </c>
      <c r="J1" s="5"/>
    </row>
    <row r="2" spans="1:10" x14ac:dyDescent="0.25">
      <c r="B2" s="1" t="s">
        <v>72</v>
      </c>
      <c r="C2" s="1" t="s">
        <v>73</v>
      </c>
      <c r="J2" s="1"/>
    </row>
    <row r="3" spans="1:10" x14ac:dyDescent="0.25">
      <c r="A3" t="s">
        <v>18</v>
      </c>
      <c r="B3" s="3">
        <v>8.24</v>
      </c>
      <c r="C3" s="3">
        <v>18.7</v>
      </c>
      <c r="E3" t="s">
        <v>22</v>
      </c>
      <c r="F3" t="s">
        <v>49</v>
      </c>
      <c r="I3" t="s">
        <v>18</v>
      </c>
      <c r="J3" s="3">
        <v>18.5</v>
      </c>
    </row>
    <row r="4" spans="1:10" x14ac:dyDescent="0.25">
      <c r="A4" t="s">
        <v>19</v>
      </c>
      <c r="B4" s="3">
        <v>14.36</v>
      </c>
      <c r="C4" s="3">
        <v>29.04</v>
      </c>
      <c r="E4" s="6">
        <v>10000</v>
      </c>
      <c r="F4" s="6">
        <f>IF(E4&lt;='Acc, Crit, Hosp Calc.'!$F$43,E4,"")</f>
        <v>10000</v>
      </c>
      <c r="G4" s="6" cm="1">
        <f t="array" ref="G4">_xlfn._xlws.FILTER(F4:F7,F4:F7&lt;&gt;"")</f>
        <v>10000</v>
      </c>
      <c r="I4" t="s">
        <v>19</v>
      </c>
      <c r="J4" s="3">
        <v>38.380000000000003</v>
      </c>
    </row>
    <row r="5" spans="1:10" x14ac:dyDescent="0.25">
      <c r="A5" t="s">
        <v>20</v>
      </c>
      <c r="B5" s="3">
        <v>13.84</v>
      </c>
      <c r="C5" s="3">
        <v>27.82</v>
      </c>
      <c r="E5" s="6">
        <v>20000</v>
      </c>
      <c r="F5" s="6" t="str">
        <f>IF(E5&lt;='Acc, Crit, Hosp Calc.'!$F$43,E5,"")</f>
        <v/>
      </c>
      <c r="G5" s="6"/>
      <c r="I5" t="s">
        <v>20</v>
      </c>
      <c r="J5" s="3">
        <v>30.42</v>
      </c>
    </row>
    <row r="6" spans="1:10" x14ac:dyDescent="0.25">
      <c r="A6" t="s">
        <v>21</v>
      </c>
      <c r="B6" s="3">
        <v>19.96</v>
      </c>
      <c r="C6" s="3">
        <v>38.53</v>
      </c>
      <c r="E6" s="6">
        <v>30000</v>
      </c>
      <c r="F6" s="6" t="str">
        <f>IF(E6&lt;='Acc, Crit, Hosp Calc.'!$F$43,E6,"")</f>
        <v/>
      </c>
      <c r="G6" s="6"/>
      <c r="I6" t="s">
        <v>21</v>
      </c>
      <c r="J6" s="3">
        <v>50.3</v>
      </c>
    </row>
    <row r="7" spans="1:10" x14ac:dyDescent="0.25">
      <c r="E7" s="6">
        <v>40000</v>
      </c>
      <c r="F7" s="6" t="str">
        <f>IF(E7&lt;='Acc, Crit, Hosp Calc.'!$F$43,E7,"")</f>
        <v/>
      </c>
      <c r="G7" s="6"/>
    </row>
    <row r="8" spans="1:10" x14ac:dyDescent="0.25">
      <c r="E8" s="6"/>
    </row>
    <row r="9" spans="1:10" x14ac:dyDescent="0.25">
      <c r="E9" s="7" t="s">
        <v>32</v>
      </c>
      <c r="F9" s="5"/>
      <c r="G9" s="5"/>
    </row>
    <row r="10" spans="1:10" x14ac:dyDescent="0.25">
      <c r="E10" t="s">
        <v>29</v>
      </c>
      <c r="F10" s="1" t="s">
        <v>36</v>
      </c>
      <c r="G10" s="1" t="s">
        <v>37</v>
      </c>
    </row>
    <row r="11" spans="1:10" x14ac:dyDescent="0.25">
      <c r="E11" t="s">
        <v>24</v>
      </c>
      <c r="F11" s="3">
        <v>0.61</v>
      </c>
      <c r="G11" s="3">
        <v>0.59</v>
      </c>
    </row>
    <row r="12" spans="1:10" x14ac:dyDescent="0.25">
      <c r="E12" t="s">
        <v>25</v>
      </c>
      <c r="F12" s="3">
        <v>0.95</v>
      </c>
      <c r="G12" s="3">
        <v>0.82</v>
      </c>
    </row>
    <row r="13" spans="1:10" x14ac:dyDescent="0.25">
      <c r="E13" t="s">
        <v>26</v>
      </c>
      <c r="F13" s="3">
        <v>2.06</v>
      </c>
      <c r="G13" s="3">
        <v>1.47</v>
      </c>
    </row>
    <row r="14" spans="1:10" x14ac:dyDescent="0.25">
      <c r="E14" t="s">
        <v>27</v>
      </c>
      <c r="F14" s="3">
        <v>4.4800000000000004</v>
      </c>
      <c r="G14" s="3">
        <v>2.68</v>
      </c>
    </row>
    <row r="15" spans="1:10" x14ac:dyDescent="0.25">
      <c r="E15" t="s">
        <v>28</v>
      </c>
      <c r="F15" s="3">
        <v>7.03</v>
      </c>
      <c r="G15" s="3">
        <v>3.8</v>
      </c>
    </row>
    <row r="16" spans="1:10" x14ac:dyDescent="0.25">
      <c r="E16" t="s">
        <v>30</v>
      </c>
      <c r="F16" s="3">
        <v>12.39</v>
      </c>
      <c r="G16" s="3">
        <v>6.74</v>
      </c>
    </row>
    <row r="18" spans="5:7" x14ac:dyDescent="0.25">
      <c r="E18" s="7" t="s">
        <v>31</v>
      </c>
      <c r="F18" s="5"/>
      <c r="G18" s="5"/>
    </row>
    <row r="19" spans="5:7" x14ac:dyDescent="0.25">
      <c r="E19" t="s">
        <v>29</v>
      </c>
      <c r="F19" s="1" t="s">
        <v>36</v>
      </c>
      <c r="G19" s="1" t="s">
        <v>37</v>
      </c>
    </row>
    <row r="20" spans="5:7" x14ac:dyDescent="0.25">
      <c r="E20" t="s">
        <v>24</v>
      </c>
      <c r="F20" s="3">
        <v>0.61</v>
      </c>
      <c r="G20" s="3">
        <v>0.59</v>
      </c>
    </row>
    <row r="21" spans="5:7" x14ac:dyDescent="0.25">
      <c r="E21" t="s">
        <v>25</v>
      </c>
      <c r="F21" s="3">
        <v>0.95</v>
      </c>
      <c r="G21" s="3">
        <v>0.82</v>
      </c>
    </row>
    <row r="22" spans="5:7" x14ac:dyDescent="0.25">
      <c r="E22" t="s">
        <v>26</v>
      </c>
      <c r="F22" s="3">
        <v>2.06</v>
      </c>
      <c r="G22" s="3">
        <v>1.47</v>
      </c>
    </row>
    <row r="23" spans="5:7" x14ac:dyDescent="0.25">
      <c r="E23" t="s">
        <v>27</v>
      </c>
      <c r="F23" s="3">
        <v>4.4800000000000004</v>
      </c>
      <c r="G23" s="3">
        <v>2.68</v>
      </c>
    </row>
    <row r="24" spans="5:7" x14ac:dyDescent="0.25">
      <c r="E24" t="s">
        <v>28</v>
      </c>
      <c r="F24" s="3">
        <v>7.03</v>
      </c>
      <c r="G24" s="3">
        <v>3.8</v>
      </c>
    </row>
    <row r="25" spans="5:7" x14ac:dyDescent="0.25">
      <c r="E25" t="s">
        <v>30</v>
      </c>
      <c r="F25" s="3">
        <v>12.39</v>
      </c>
      <c r="G25" s="3">
        <v>6.74</v>
      </c>
    </row>
    <row r="27" spans="5:7" x14ac:dyDescent="0.25">
      <c r="E27" s="7" t="s">
        <v>35</v>
      </c>
      <c r="F27" s="5"/>
    </row>
    <row r="28" spans="5:7" x14ac:dyDescent="0.25">
      <c r="E28" t="s">
        <v>29</v>
      </c>
      <c r="F28" s="1" t="s">
        <v>34</v>
      </c>
    </row>
    <row r="29" spans="5:7" x14ac:dyDescent="0.25">
      <c r="E29" t="s">
        <v>33</v>
      </c>
      <c r="F29" s="3">
        <v>0.11</v>
      </c>
    </row>
    <row r="31" spans="5:7" x14ac:dyDescent="0.25">
      <c r="E31" t="s">
        <v>22</v>
      </c>
      <c r="F31" t="s">
        <v>48</v>
      </c>
    </row>
    <row r="32" spans="5:7" x14ac:dyDescent="0.25">
      <c r="E32" s="6">
        <v>5000</v>
      </c>
      <c r="F32" s="6">
        <f>IF(E32&lt;='Acc, Crit, Hosp Calc.'!$F$43*0.5,E32,"")</f>
        <v>5000</v>
      </c>
      <c r="G32" s="6" cm="1">
        <f t="array" ref="G32">_xlfn._xlws.FILTER(F32:F35,F32:F35&lt;&gt;"")</f>
        <v>5000</v>
      </c>
    </row>
    <row r="33" spans="5:7" x14ac:dyDescent="0.25">
      <c r="E33" s="6">
        <v>10000</v>
      </c>
      <c r="F33" s="6" t="str">
        <f>IF(E33&lt;='Acc, Crit, Hosp Calc.'!$F$43*0.5,E33,"")</f>
        <v/>
      </c>
      <c r="G33" s="6"/>
    </row>
    <row r="34" spans="5:7" x14ac:dyDescent="0.25">
      <c r="E34" s="6">
        <v>15000</v>
      </c>
      <c r="F34" s="6" t="str">
        <f>IF(E34&lt;='Acc, Crit, Hosp Calc.'!$F$43*0.5,E34,"")</f>
        <v/>
      </c>
      <c r="G34" s="6"/>
    </row>
    <row r="35" spans="5:7" x14ac:dyDescent="0.25">
      <c r="E35" s="6">
        <v>20000</v>
      </c>
      <c r="F35" s="6" t="str">
        <f>IF(E35&lt;='Acc, Crit, Hosp Calc.'!$F$43*0.5,E35,"")</f>
        <v/>
      </c>
      <c r="G3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Acc, Crit, Hosp Calc.</vt:lpstr>
      <vt:lpstr>Lookups</vt:lpstr>
      <vt:lpstr>'Acc, Crit, Hosp Calc.'!Print_Area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Lineberger</dc:creator>
  <cp:lastModifiedBy>Erin Moran</cp:lastModifiedBy>
  <cp:lastPrinted>2023-04-11T14:06:56Z</cp:lastPrinted>
  <dcterms:created xsi:type="dcterms:W3CDTF">2016-05-26T18:57:14Z</dcterms:created>
  <dcterms:modified xsi:type="dcterms:W3CDTF">2023-04-14T14:51:17Z</dcterms:modified>
</cp:coreProperties>
</file>